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50" windowHeight="6000" activeTab="0"/>
  </bookViews>
  <sheets>
    <sheet name="Balance Sheet" sheetId="1" r:id="rId1"/>
    <sheet name="Income Statement" sheetId="2" r:id="rId2"/>
    <sheet name="Cash flow(I.D)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<sst xmlns="http://schemas.openxmlformats.org/spreadsheetml/2006/main" count="195" uniqueCount="183">
  <si>
    <t>Unit: VND</t>
  </si>
  <si>
    <t>A. CURRENT ASSETS AND SHORT-TERM INVESTMENT</t>
  </si>
  <si>
    <t>I. Cash</t>
  </si>
  <si>
    <t>1. Cash on hand</t>
  </si>
  <si>
    <t>2. Cash in bank</t>
  </si>
  <si>
    <t>3. Cash in transit</t>
  </si>
  <si>
    <t>II. Short-term investments</t>
  </si>
  <si>
    <t>1. Short-term securities</t>
  </si>
  <si>
    <t>2. Other short-term investments</t>
  </si>
  <si>
    <t>1. Accounts receivable - Trade</t>
  </si>
  <si>
    <t>3. Recoverable value-added tax</t>
  </si>
  <si>
    <t>_Other internal receivables</t>
  </si>
  <si>
    <t>5. Other receivables</t>
  </si>
  <si>
    <t>1. Goods in transfer</t>
  </si>
  <si>
    <t>2. Raw materials</t>
  </si>
  <si>
    <t>3. Spare-part</t>
  </si>
  <si>
    <t>4. Work in progress</t>
  </si>
  <si>
    <t>5. Finished goods</t>
  </si>
  <si>
    <t>6. Merchandise</t>
  </si>
  <si>
    <t>7. Goods on consignment</t>
  </si>
  <si>
    <t>V. Other current assets</t>
  </si>
  <si>
    <t>1. Advances</t>
  </si>
  <si>
    <t>2. Prepaid expenses</t>
  </si>
  <si>
    <t>3. Deffered expenses</t>
  </si>
  <si>
    <t>4. Shortage of assets pending resolution</t>
  </si>
  <si>
    <t>5. Short-term mortgages and deposits</t>
  </si>
  <si>
    <t>I. Fixed assets</t>
  </si>
  <si>
    <t>1. Tangible fixed assets</t>
  </si>
  <si>
    <t>_ Historical cost</t>
  </si>
  <si>
    <t>_ Accumulated depreciation</t>
  </si>
  <si>
    <t>2. Capital lease</t>
  </si>
  <si>
    <t>3. Intangible fixed assets</t>
  </si>
  <si>
    <t>_ Accumulated amortisation</t>
  </si>
  <si>
    <t>1. Long-term securities</t>
  </si>
  <si>
    <t>2. Investment in joint venture</t>
  </si>
  <si>
    <t>4. Provision for decline in value of long term investment</t>
  </si>
  <si>
    <t>III. Construction work in progress</t>
  </si>
  <si>
    <t>IV. Long-term deposits</t>
  </si>
  <si>
    <t>TOTAL ASSETS</t>
  </si>
  <si>
    <t>RESOURCES</t>
  </si>
  <si>
    <t>ASSETS</t>
  </si>
  <si>
    <t>A. LIABILITIES</t>
  </si>
  <si>
    <t>I. Current liabilities</t>
  </si>
  <si>
    <t>1. Short-term borrowings</t>
  </si>
  <si>
    <t>2. Current portion of long-term borrowings</t>
  </si>
  <si>
    <t>3. Accounts payable-Trade</t>
  </si>
  <si>
    <t>4. Advance from customers</t>
  </si>
  <si>
    <t>5. Tax payable</t>
  </si>
  <si>
    <t>6. Payable to employees</t>
  </si>
  <si>
    <t>1. Long-term borrowings</t>
  </si>
  <si>
    <t>2. Long-term debts</t>
  </si>
  <si>
    <t>III. Others</t>
  </si>
  <si>
    <t>2. Surplus of assets pending resolution</t>
  </si>
  <si>
    <t>3. Long-term deposits</t>
  </si>
  <si>
    <t>I. Equity</t>
  </si>
  <si>
    <t>2. Difference from asset revaluation</t>
  </si>
  <si>
    <t>3. Exchange gain/loss</t>
  </si>
  <si>
    <t>7. Fund for capital expenditures</t>
  </si>
  <si>
    <t>II. Company Fund</t>
  </si>
  <si>
    <t>1. Reserves for redundancy</t>
  </si>
  <si>
    <t>2. Bonus and welfare funds</t>
  </si>
  <si>
    <t>TOTAL LIABILITIES</t>
  </si>
  <si>
    <t>OFF BALANCE SHEET ITEMS</t>
  </si>
  <si>
    <t>CODE</t>
  </si>
  <si>
    <t>1. Operating lease assets</t>
  </si>
  <si>
    <t>2. Goods held under trust or for processing</t>
  </si>
  <si>
    <t>3. Goods received on consignment for sale</t>
  </si>
  <si>
    <t>4. Bad debts written off</t>
  </si>
  <si>
    <t>5. Foreign currency</t>
  </si>
  <si>
    <t>6. Remaining budget on State subsidies</t>
  </si>
  <si>
    <t>7. Depreciation fund</t>
  </si>
  <si>
    <t>Prepared by</t>
  </si>
  <si>
    <t>Chief accountant</t>
  </si>
  <si>
    <t>Discount</t>
  </si>
  <si>
    <t>Reduction allowance</t>
  </si>
  <si>
    <t>Goods returned</t>
  </si>
  <si>
    <t>Income from financial activities</t>
  </si>
  <si>
    <t>Other Income</t>
  </si>
  <si>
    <t>Other Expenses</t>
  </si>
  <si>
    <t>Description</t>
  </si>
  <si>
    <t>Code</t>
  </si>
  <si>
    <t>I. Cash Flows from Operating Activities</t>
  </si>
  <si>
    <t>II. Cash flows from Investing Activities</t>
  </si>
  <si>
    <t>III. Cash flows from Financing Activities</t>
  </si>
  <si>
    <t>Cash and cash equivalent at the beginning of the period</t>
  </si>
  <si>
    <t>Impacts of exchange rate fluctuations</t>
  </si>
  <si>
    <t>Cash and cash equivalent at the end of the period (50+60+61)</t>
  </si>
  <si>
    <t>07</t>
  </si>
  <si>
    <t>06</t>
  </si>
  <si>
    <t>05</t>
  </si>
  <si>
    <t>04</t>
  </si>
  <si>
    <t>03</t>
  </si>
  <si>
    <t>02</t>
  </si>
  <si>
    <t>01</t>
  </si>
  <si>
    <t>08</t>
  </si>
  <si>
    <t>(1)</t>
  </si>
  <si>
    <t>(2)</t>
  </si>
  <si>
    <t>(3)</t>
  </si>
  <si>
    <t>Net Cash flows from Operating Activities</t>
  </si>
  <si>
    <t>Net Cash flows from Investing Activities</t>
  </si>
  <si>
    <t>Net Cash flows from Financing Activities</t>
  </si>
  <si>
    <t>Net Cash flows in the period (20+30+40)</t>
  </si>
  <si>
    <t>3. Provision for the diminution in value</t>
  </si>
  <si>
    <t>III. Accounts receivables</t>
  </si>
  <si>
    <t>4. Internal Receivables</t>
  </si>
  <si>
    <t>6. Provision for bad debts</t>
  </si>
  <si>
    <t>IV. Inventories</t>
  </si>
  <si>
    <t>8. Provision for inventories</t>
  </si>
  <si>
    <t>B. FIXED ASSETS AND LONG-TERM INVESTMENTS</t>
  </si>
  <si>
    <t>II. Long-term financial investments</t>
  </si>
  <si>
    <t>3. Other long term investments</t>
  </si>
  <si>
    <t>V. Long-term prepaid expenses</t>
  </si>
  <si>
    <t>8. Other payables</t>
  </si>
  <si>
    <t>II. Long-term liabilities</t>
  </si>
  <si>
    <t>B. OWNERS' EQUITY</t>
  </si>
  <si>
    <t>1. Stockholders' equity</t>
  </si>
  <si>
    <t>- Treasury stock</t>
  </si>
  <si>
    <t>- Gain/loss of the previous year</t>
  </si>
  <si>
    <t>- Gain/loss of the current year</t>
  </si>
  <si>
    <t>7. Accounts payable-Affiliate</t>
  </si>
  <si>
    <t xml:space="preserve">1. Expenses payable </t>
  </si>
  <si>
    <t xml:space="preserve">Special consuming tax, export tax, </t>
  </si>
  <si>
    <t>value-added tax under direct method</t>
  </si>
  <si>
    <t>2. Advance payment</t>
  </si>
  <si>
    <t>_Affiliate</t>
  </si>
  <si>
    <t>Turnover from sales of goods and services</t>
  </si>
  <si>
    <t>Deduction:</t>
  </si>
  <si>
    <t>Net turnover from sale of goods and services</t>
  </si>
  <si>
    <t>Cost of goods sold</t>
  </si>
  <si>
    <t>Profit from sales of goods and services</t>
  </si>
  <si>
    <t>Expenses of financial activities</t>
  </si>
  <si>
    <t>- Interest payable</t>
  </si>
  <si>
    <t>Selling Expenses</t>
  </si>
  <si>
    <t>General and Administrative Expenses</t>
  </si>
  <si>
    <t>Net operating profit (30=20+21-22-24-25)</t>
  </si>
  <si>
    <t>Other profit (33=31-32)</t>
  </si>
  <si>
    <t>Profit before income tax (40=30+33)</t>
  </si>
  <si>
    <t>Income tax payable</t>
  </si>
  <si>
    <t>Profit after-tax</t>
  </si>
  <si>
    <t>Begin of period</t>
  </si>
  <si>
    <t>End of period</t>
  </si>
  <si>
    <t>Director</t>
  </si>
  <si>
    <t>Year 2004</t>
  </si>
  <si>
    <t xml:space="preserve">STATEMENT OF CASH FLOWS </t>
  </si>
  <si>
    <t>BALANCE SHEET of BIBICA CORP.,</t>
  </si>
  <si>
    <t>17,087.47</t>
  </si>
  <si>
    <t xml:space="preserve">(Under indirect method) </t>
  </si>
  <si>
    <t>1. Profit before tax</t>
  </si>
  <si>
    <t xml:space="preserve">2. Adjustments for: </t>
  </si>
  <si>
    <t>- Amortization of fixed assets</t>
  </si>
  <si>
    <t>- Provisions</t>
  </si>
  <si>
    <t>- Unrealized gains/losses on forein currency translation</t>
  </si>
  <si>
    <t>- Gains/losses from investing activities</t>
  </si>
  <si>
    <t>- Interest expense</t>
  </si>
  <si>
    <t>3. Changes in assets and liabilities resulting from operations</t>
  </si>
  <si>
    <t>- Increase/decrease in receivables</t>
  </si>
  <si>
    <t>09</t>
  </si>
  <si>
    <t>- Increase/decrease in Inventories</t>
  </si>
  <si>
    <t>- Increase/decrease in payables</t>
  </si>
  <si>
    <t>- Increase/decrease in prepaid expenses</t>
  </si>
  <si>
    <t>- Interest paid</t>
  </si>
  <si>
    <t>- Income tax paid</t>
  </si>
  <si>
    <t>- Other receipts from operating activities</t>
  </si>
  <si>
    <t>- Other payments on operating activities</t>
  </si>
  <si>
    <t>Payment of purchase of fixed assets and other long-term assets</t>
  </si>
  <si>
    <t>Payment of liquidation of fixed assets and other long-term assets</t>
  </si>
  <si>
    <t>1. Proceeds from equity issue and owner's equity</t>
  </si>
  <si>
    <t>2. Payments for shares returns and repurchase</t>
  </si>
  <si>
    <t>3. Proceeds from short-term and long-term borrowings</t>
  </si>
  <si>
    <t>4. Payments to settle debts (principal)</t>
  </si>
  <si>
    <t>5. Payments to settle finance lease</t>
  </si>
  <si>
    <t>6. Proceeds of interest, dividends</t>
  </si>
  <si>
    <t>Nguyen Van Dua</t>
  </si>
  <si>
    <t>Hoang Tho Vinh</t>
  </si>
  <si>
    <t>6. Undistributed Earning</t>
  </si>
  <si>
    <t>5. Fund for financial provision</t>
  </si>
  <si>
    <t>4. Fund for investment and development</t>
  </si>
  <si>
    <t>(4)</t>
  </si>
  <si>
    <t>As at March 31st, 2004</t>
  </si>
  <si>
    <t>Current Period</t>
  </si>
  <si>
    <t>For the period of Quarter 1/ year 2005</t>
  </si>
  <si>
    <t>Quarter 1/05</t>
  </si>
  <si>
    <t xml:space="preserve"> STATEMENT OF OPERATIONS Quarter 1 YEAR 2005 OF BIBICA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</si>
</sst>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</numFmts>
  <fonts count="13">
    <font>
      <sz val="10"/>
      <name val="VNI-Times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4"/>
      <name val="VNI-Times"/>
      <family val="0"/>
    </font>
    <font>
      <b/>
      <sz val="11"/>
      <name val="VNI-Times"/>
      <family val="0"/>
    </font>
    <font>
      <sz val="11"/>
      <name val="Vni-times"/>
      <family val="0"/>
    </font>
    <font>
      <b/>
      <sz val="10"/>
      <name val="VNI-Centur"/>
      <family val="0"/>
    </font>
    <font>
      <sz val="10"/>
      <name val="VNI-Centur"/>
      <family val="0"/>
    </font>
    <font>
      <b/>
      <sz val="10.5"/>
      <name val="VNI-Times"/>
      <family val="0"/>
    </font>
    <font>
      <sz val="10.5"/>
      <name val="VNI-Times"/>
      <family val="0"/>
    </font>
    <font>
      <i/>
      <sz val="10.5"/>
      <name val="VNI-Times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quotePrefix="1">
      <alignment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/>
    </xf>
    <xf numFmtId="0" fontId="1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/>
    </xf>
    <xf numFmtId="38" fontId="7" fillId="0" borderId="2" xfId="15" applyNumberFormat="1" applyFont="1" applyBorder="1" applyAlignment="1">
      <alignment/>
    </xf>
    <xf numFmtId="38" fontId="7" fillId="0" borderId="2" xfId="15" applyNumberFormat="1" applyFont="1" applyBorder="1" applyAlignment="1">
      <alignment horizontal="right"/>
    </xf>
    <xf numFmtId="38" fontId="6" fillId="0" borderId="2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3" xfId="15" applyNumberFormat="1" applyFont="1" applyBorder="1" applyAlignment="1" applyProtection="1">
      <alignment horizontal="left"/>
      <protection hidden="1"/>
    </xf>
    <xf numFmtId="164" fontId="8" fillId="0" borderId="0" xfId="15" applyNumberFormat="1" applyFont="1" applyBorder="1" applyAlignment="1" applyProtection="1">
      <alignment horizontal="left"/>
      <protection hidden="1"/>
    </xf>
    <xf numFmtId="164" fontId="9" fillId="0" borderId="0" xfId="15" applyNumberFormat="1" applyFont="1" applyBorder="1" applyAlignment="1" applyProtection="1">
      <alignment horizontal="left"/>
      <protection hidden="1"/>
    </xf>
    <xf numFmtId="164" fontId="8" fillId="0" borderId="0" xfId="15" applyNumberFormat="1" applyFont="1" applyBorder="1" applyAlignment="1" applyProtection="1">
      <alignment horizontal="center"/>
      <protection hidden="1"/>
    </xf>
    <xf numFmtId="164" fontId="9" fillId="0" borderId="0" xfId="15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164" fontId="8" fillId="0" borderId="4" xfId="15" applyNumberFormat="1" applyFont="1" applyBorder="1" applyAlignment="1" applyProtection="1">
      <alignment horizontal="left"/>
      <protection hidden="1"/>
    </xf>
    <xf numFmtId="164" fontId="10" fillId="0" borderId="5" xfId="15" applyNumberFormat="1" applyFont="1" applyBorder="1" applyAlignment="1">
      <alignment/>
    </xf>
    <xf numFmtId="164" fontId="11" fillId="0" borderId="6" xfId="15" applyNumberFormat="1" applyFont="1" applyBorder="1" applyAlignment="1">
      <alignment/>
    </xf>
    <xf numFmtId="164" fontId="11" fillId="0" borderId="7" xfId="15" applyNumberFormat="1" applyFont="1" applyBorder="1" applyAlignment="1">
      <alignment/>
    </xf>
    <xf numFmtId="164" fontId="12" fillId="0" borderId="7" xfId="15" applyNumberFormat="1" applyFont="1" applyBorder="1" applyAlignment="1">
      <alignment/>
    </xf>
    <xf numFmtId="164" fontId="10" fillId="0" borderId="6" xfId="15" applyNumberFormat="1" applyFont="1" applyBorder="1" applyAlignment="1">
      <alignment/>
    </xf>
    <xf numFmtId="164" fontId="10" fillId="0" borderId="7" xfId="15" applyNumberFormat="1" applyFont="1" applyBorder="1" applyAlignment="1">
      <alignment/>
    </xf>
    <xf numFmtId="164" fontId="10" fillId="0" borderId="8" xfId="15" applyNumberFormat="1" applyFont="1" applyBorder="1" applyAlignment="1">
      <alignment/>
    </xf>
    <xf numFmtId="164" fontId="10" fillId="0" borderId="9" xfId="15" applyNumberFormat="1" applyFont="1" applyBorder="1" applyAlignment="1">
      <alignment/>
    </xf>
    <xf numFmtId="164" fontId="10" fillId="6" borderId="10" xfId="15" applyNumberFormat="1" applyFont="1" applyFill="1" applyBorder="1" applyAlignment="1">
      <alignment vertical="center"/>
    </xf>
    <xf numFmtId="43" fontId="11" fillId="0" borderId="7" xfId="15" applyFont="1" applyFill="1" applyBorder="1" applyAlignment="1">
      <alignment horizontal="right"/>
    </xf>
    <xf numFmtId="164" fontId="11" fillId="0" borderId="7" xfId="15" applyNumberFormat="1" applyFont="1" applyFill="1" applyBorder="1" applyAlignment="1">
      <alignment/>
    </xf>
    <xf numFmtId="164" fontId="10" fillId="0" borderId="6" xfId="15" applyNumberFormat="1" applyFont="1" applyBorder="1" applyAlignment="1">
      <alignment vertical="top"/>
    </xf>
    <xf numFmtId="164" fontId="10" fillId="0" borderId="7" xfId="15" applyNumberFormat="1" applyFont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CDK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DKT"/>
      <sheetName val="KQKD"/>
      <sheetName val="NV NS"/>
      <sheetName val="GTGT"/>
      <sheetName val="LCTT"/>
      <sheetName val="Phantich_BCDKT"/>
      <sheetName val="Phantich_KQK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6"/>
  <sheetViews>
    <sheetView tabSelected="1" workbookViewId="0" topLeftCell="B49">
      <selection activeCell="E106" sqref="E106"/>
    </sheetView>
  </sheetViews>
  <sheetFormatPr defaultColWidth="9.00390625" defaultRowHeight="12.75"/>
  <cols>
    <col min="1" max="1" width="9.125" style="1" customWidth="1"/>
    <col min="2" max="2" width="58.00390625" style="1" customWidth="1"/>
    <col min="3" max="3" width="9.00390625" style="4" customWidth="1"/>
    <col min="4" max="4" width="19.375" style="1" customWidth="1"/>
    <col min="5" max="5" width="19.25390625" style="1" bestFit="1" customWidth="1"/>
    <col min="6" max="16384" width="9.125" style="1" customWidth="1"/>
  </cols>
  <sheetData>
    <row r="1" ht="16.5">
      <c r="B1" s="3" t="s">
        <v>144</v>
      </c>
    </row>
    <row r="2" ht="16.5">
      <c r="B2" s="1" t="s">
        <v>178</v>
      </c>
    </row>
    <row r="4" ht="16.5">
      <c r="E4" s="1" t="s">
        <v>0</v>
      </c>
    </row>
    <row r="6" spans="2:5" ht="16.5">
      <c r="B6" s="5" t="s">
        <v>40</v>
      </c>
      <c r="C6" s="5" t="s">
        <v>63</v>
      </c>
      <c r="D6" s="5" t="s">
        <v>139</v>
      </c>
      <c r="E6" s="5" t="s">
        <v>140</v>
      </c>
    </row>
    <row r="7" spans="2:5" ht="16.5">
      <c r="B7" s="6">
        <v>1</v>
      </c>
      <c r="C7" s="6">
        <v>2</v>
      </c>
      <c r="D7" s="6">
        <v>3</v>
      </c>
      <c r="E7" s="6">
        <v>4</v>
      </c>
    </row>
    <row r="8" spans="2:5" s="2" customFormat="1" ht="17.25">
      <c r="B8" s="7" t="s">
        <v>1</v>
      </c>
      <c r="C8" s="8">
        <v>100</v>
      </c>
      <c r="D8" s="42">
        <f>D9+D17+D26+D35</f>
        <v>91310598011</v>
      </c>
      <c r="E8" s="42">
        <f>E9+E17+E26+E35</f>
        <v>81806733524</v>
      </c>
    </row>
    <row r="9" spans="2:5" s="2" customFormat="1" ht="17.25">
      <c r="B9" s="7" t="s">
        <v>2</v>
      </c>
      <c r="C9" s="8">
        <v>110</v>
      </c>
      <c r="D9" s="42">
        <f>SUM(D10:D12)</f>
        <v>7529033775</v>
      </c>
      <c r="E9" s="42">
        <f>SUM(E10:E12)</f>
        <v>4861525428</v>
      </c>
    </row>
    <row r="10" spans="2:5" ht="16.5">
      <c r="B10" s="9" t="s">
        <v>3</v>
      </c>
      <c r="C10" s="10">
        <v>111</v>
      </c>
      <c r="D10" s="39">
        <v>1326485239</v>
      </c>
      <c r="E10" s="39">
        <v>1254419093</v>
      </c>
    </row>
    <row r="11" spans="2:5" ht="16.5">
      <c r="B11" s="9" t="s">
        <v>4</v>
      </c>
      <c r="C11" s="10">
        <v>112</v>
      </c>
      <c r="D11" s="39">
        <v>6202548536</v>
      </c>
      <c r="E11" s="39">
        <v>2777106335</v>
      </c>
    </row>
    <row r="12" spans="2:5" ht="16.5">
      <c r="B12" s="9" t="s">
        <v>5</v>
      </c>
      <c r="C12" s="10">
        <v>113</v>
      </c>
      <c r="D12" s="39">
        <v>0</v>
      </c>
      <c r="E12" s="39">
        <v>830000000</v>
      </c>
    </row>
    <row r="13" spans="2:5" s="2" customFormat="1" ht="17.25">
      <c r="B13" s="7" t="s">
        <v>6</v>
      </c>
      <c r="C13" s="8">
        <v>120</v>
      </c>
      <c r="D13" s="42">
        <f>SUM(D14:D14)</f>
        <v>0</v>
      </c>
      <c r="E13" s="42">
        <f>SUM(E14:E14)</f>
        <v>0</v>
      </c>
    </row>
    <row r="14" spans="2:5" ht="16.5">
      <c r="B14" s="9" t="s">
        <v>7</v>
      </c>
      <c r="C14" s="10">
        <v>121</v>
      </c>
      <c r="D14" s="39">
        <v>0</v>
      </c>
      <c r="E14" s="39">
        <v>0</v>
      </c>
    </row>
    <row r="15" spans="2:3" ht="16.5">
      <c r="B15" s="9" t="s">
        <v>8</v>
      </c>
      <c r="C15" s="10">
        <v>128</v>
      </c>
    </row>
    <row r="16" spans="2:3" ht="16.5">
      <c r="B16" s="9" t="s">
        <v>102</v>
      </c>
      <c r="C16" s="10">
        <v>129</v>
      </c>
    </row>
    <row r="17" spans="2:5" s="2" customFormat="1" ht="17.25">
      <c r="B17" s="7" t="s">
        <v>103</v>
      </c>
      <c r="C17" s="8">
        <v>130</v>
      </c>
      <c r="D17" s="42">
        <f>SUM(D18:D25)</f>
        <v>23753224486</v>
      </c>
      <c r="E17" s="42">
        <f>SUM(E18:E25)</f>
        <v>20129800749</v>
      </c>
    </row>
    <row r="18" spans="2:5" ht="16.5">
      <c r="B18" s="9" t="s">
        <v>9</v>
      </c>
      <c r="C18" s="10">
        <v>131</v>
      </c>
      <c r="D18" s="39">
        <v>22108789872</v>
      </c>
      <c r="E18" s="39">
        <v>15619337417</v>
      </c>
    </row>
    <row r="19" spans="2:5" ht="16.5">
      <c r="B19" s="9" t="s">
        <v>123</v>
      </c>
      <c r="C19" s="10"/>
      <c r="D19" s="39">
        <v>949748245</v>
      </c>
      <c r="E19" s="39">
        <v>3822847740</v>
      </c>
    </row>
    <row r="20" spans="2:5" ht="16.5">
      <c r="B20" s="9" t="s">
        <v>10</v>
      </c>
      <c r="C20" s="10">
        <v>133</v>
      </c>
      <c r="D20" s="39">
        <f>26634505+99824100</f>
        <v>126458605</v>
      </c>
      <c r="E20" s="39">
        <v>146078058</v>
      </c>
    </row>
    <row r="21" spans="2:5" ht="16.5">
      <c r="B21" s="9" t="s">
        <v>104</v>
      </c>
      <c r="C21" s="10">
        <v>134</v>
      </c>
      <c r="D21" s="39">
        <f>SUM(D22:D23)</f>
        <v>0</v>
      </c>
      <c r="E21" s="39">
        <f>SUM(E22:E23)</f>
        <v>0</v>
      </c>
    </row>
    <row r="22" spans="2:5" ht="16.5">
      <c r="B22" s="9" t="s">
        <v>124</v>
      </c>
      <c r="C22" s="10">
        <v>135</v>
      </c>
      <c r="D22" s="39">
        <v>0</v>
      </c>
      <c r="E22" s="39">
        <v>0</v>
      </c>
    </row>
    <row r="23" spans="2:5" ht="16.5">
      <c r="B23" s="9" t="s">
        <v>11</v>
      </c>
      <c r="C23" s="10">
        <v>136</v>
      </c>
      <c r="D23" s="39">
        <v>0</v>
      </c>
      <c r="E23" s="39">
        <v>0</v>
      </c>
    </row>
    <row r="24" spans="2:5" ht="16.5">
      <c r="B24" s="9" t="s">
        <v>12</v>
      </c>
      <c r="C24" s="10">
        <v>138</v>
      </c>
      <c r="D24" s="39">
        <f>698688032+11753646</f>
        <v>710441678</v>
      </c>
      <c r="E24" s="39">
        <v>683751448</v>
      </c>
    </row>
    <row r="25" spans="2:5" ht="16.5">
      <c r="B25" s="9" t="s">
        <v>105</v>
      </c>
      <c r="C25" s="10">
        <v>139</v>
      </c>
      <c r="D25" s="39">
        <v>-142213914</v>
      </c>
      <c r="E25" s="39">
        <v>-142213914</v>
      </c>
    </row>
    <row r="26" spans="2:5" s="2" customFormat="1" ht="17.25">
      <c r="B26" s="7" t="s">
        <v>106</v>
      </c>
      <c r="C26" s="8">
        <v>140</v>
      </c>
      <c r="D26" s="42">
        <f>SUM(D27:D33)</f>
        <v>58485823029</v>
      </c>
      <c r="E26" s="42">
        <f>SUM(E27:E33)</f>
        <v>55345400888</v>
      </c>
    </row>
    <row r="27" spans="2:5" ht="16.5">
      <c r="B27" s="9" t="s">
        <v>13</v>
      </c>
      <c r="C27" s="10">
        <v>141</v>
      </c>
      <c r="D27" s="39">
        <f>1355416+2045142</f>
        <v>3400558</v>
      </c>
      <c r="E27" s="39">
        <v>1173923485</v>
      </c>
    </row>
    <row r="28" spans="2:5" ht="16.5">
      <c r="B28" s="9" t="s">
        <v>14</v>
      </c>
      <c r="C28" s="10">
        <v>142</v>
      </c>
      <c r="D28" s="39">
        <f>34191016135+163284274</f>
        <v>34354300409</v>
      </c>
      <c r="E28" s="39">
        <v>33819943044</v>
      </c>
    </row>
    <row r="29" spans="2:5" ht="16.5">
      <c r="B29" s="9" t="s">
        <v>15</v>
      </c>
      <c r="C29" s="10">
        <v>143</v>
      </c>
      <c r="D29" s="39">
        <v>226140132</v>
      </c>
      <c r="E29" s="39">
        <v>205839869</v>
      </c>
    </row>
    <row r="30" spans="2:5" ht="16.5">
      <c r="B30" s="9" t="s">
        <v>16</v>
      </c>
      <c r="C30" s="10">
        <v>144</v>
      </c>
      <c r="D30" s="39">
        <f>2846086661-115340738</f>
        <v>2730745923</v>
      </c>
      <c r="E30" s="39">
        <v>2419183819</v>
      </c>
    </row>
    <row r="31" spans="2:5" ht="16.5">
      <c r="B31" s="9" t="s">
        <v>17</v>
      </c>
      <c r="C31" s="10">
        <v>145</v>
      </c>
      <c r="D31" s="39">
        <f>21468074904-366997281</f>
        <v>21101077623</v>
      </c>
      <c r="E31" s="39">
        <v>17632477193</v>
      </c>
    </row>
    <row r="32" spans="2:5" ht="16.5">
      <c r="B32" s="9" t="s">
        <v>18</v>
      </c>
      <c r="C32" s="10">
        <v>146</v>
      </c>
      <c r="D32" s="39">
        <v>13184640</v>
      </c>
      <c r="E32" s="39">
        <v>25332580</v>
      </c>
    </row>
    <row r="33" spans="2:5" ht="16.5">
      <c r="B33" s="9" t="s">
        <v>19</v>
      </c>
      <c r="C33" s="10">
        <v>147</v>
      </c>
      <c r="D33" s="39">
        <v>56973744</v>
      </c>
      <c r="E33" s="39">
        <v>68700898</v>
      </c>
    </row>
    <row r="34" spans="2:3" ht="16.5">
      <c r="B34" s="9" t="s">
        <v>107</v>
      </c>
      <c r="C34" s="10">
        <v>149</v>
      </c>
    </row>
    <row r="35" spans="2:5" s="2" customFormat="1" ht="17.25">
      <c r="B35" s="7" t="s">
        <v>20</v>
      </c>
      <c r="C35" s="8">
        <v>150</v>
      </c>
      <c r="D35" s="42">
        <f>SUM(D36:D39)</f>
        <v>1542516721</v>
      </c>
      <c r="E35" s="42">
        <f>SUM(E36:E39)</f>
        <v>1470006459</v>
      </c>
    </row>
    <row r="36" spans="2:5" ht="16.5">
      <c r="B36" s="9" t="s">
        <v>21</v>
      </c>
      <c r="C36" s="10">
        <v>151</v>
      </c>
      <c r="D36" s="39">
        <v>378783444</v>
      </c>
      <c r="E36" s="39">
        <v>716807685</v>
      </c>
    </row>
    <row r="37" spans="2:5" ht="16.5">
      <c r="B37" s="9" t="s">
        <v>22</v>
      </c>
      <c r="C37" s="10">
        <v>151</v>
      </c>
      <c r="D37" s="39">
        <f>267779541+170141040</f>
        <v>437920581</v>
      </c>
      <c r="E37" s="39">
        <v>703938978</v>
      </c>
    </row>
    <row r="38" spans="2:5" ht="16.5">
      <c r="B38" s="9" t="s">
        <v>23</v>
      </c>
      <c r="C38" s="10">
        <v>153</v>
      </c>
      <c r="D38" s="39">
        <v>52059796</v>
      </c>
      <c r="E38" s="39">
        <v>49259796</v>
      </c>
    </row>
    <row r="39" spans="2:5" ht="16.5">
      <c r="B39" s="9" t="s">
        <v>24</v>
      </c>
      <c r="C39" s="10">
        <v>154</v>
      </c>
      <c r="D39" s="39">
        <v>673752900</v>
      </c>
      <c r="E39" s="39">
        <v>0</v>
      </c>
    </row>
    <row r="40" spans="2:5" ht="16.5">
      <c r="B40" s="9" t="s">
        <v>25</v>
      </c>
      <c r="C40" s="10">
        <v>155</v>
      </c>
      <c r="D40" s="39"/>
      <c r="E40" s="39"/>
    </row>
    <row r="41" spans="2:5" s="2" customFormat="1" ht="17.25">
      <c r="B41" s="7" t="s">
        <v>108</v>
      </c>
      <c r="C41" s="8">
        <v>200</v>
      </c>
      <c r="D41" s="42">
        <f>D42+D52+D57+D59</f>
        <v>68223689500</v>
      </c>
      <c r="E41" s="42">
        <f>E42+E52+E57+E59</f>
        <v>66697875783</v>
      </c>
    </row>
    <row r="42" spans="2:5" s="2" customFormat="1" ht="17.25">
      <c r="B42" s="7" t="s">
        <v>26</v>
      </c>
      <c r="C42" s="8">
        <v>210</v>
      </c>
      <c r="D42" s="42">
        <f>D43+D49</f>
        <v>63578594192</v>
      </c>
      <c r="E42" s="42">
        <f>E43+E49</f>
        <v>61956710129</v>
      </c>
    </row>
    <row r="43" spans="2:5" ht="16.5">
      <c r="B43" s="9" t="s">
        <v>27</v>
      </c>
      <c r="C43" s="10">
        <v>211</v>
      </c>
      <c r="D43" s="39">
        <f>SUM(D44:D45)</f>
        <v>63390053816</v>
      </c>
      <c r="E43" s="39">
        <f>SUM(E44:E45)</f>
        <v>61770650547</v>
      </c>
    </row>
    <row r="44" spans="2:5" ht="16.5">
      <c r="B44" s="9" t="s">
        <v>28</v>
      </c>
      <c r="C44" s="10">
        <v>211</v>
      </c>
      <c r="D44" s="40">
        <f>148075248605-81026800</f>
        <v>147994221805</v>
      </c>
      <c r="E44" s="40">
        <v>148329803826</v>
      </c>
    </row>
    <row r="45" spans="2:5" ht="16.5">
      <c r="B45" s="9" t="s">
        <v>29</v>
      </c>
      <c r="C45" s="10">
        <v>212</v>
      </c>
      <c r="D45" s="40">
        <f>-84746621273+142453284</f>
        <v>-84604167989</v>
      </c>
      <c r="E45" s="40">
        <v>-86559153279</v>
      </c>
    </row>
    <row r="46" spans="2:3" ht="16.5">
      <c r="B46" s="9" t="s">
        <v>30</v>
      </c>
      <c r="C46" s="10">
        <v>214</v>
      </c>
    </row>
    <row r="47" spans="2:3" ht="16.5">
      <c r="B47" s="9" t="s">
        <v>28</v>
      </c>
      <c r="C47" s="10">
        <v>215</v>
      </c>
    </row>
    <row r="48" spans="2:3" ht="16.5">
      <c r="B48" s="9" t="s">
        <v>29</v>
      </c>
      <c r="C48" s="10">
        <v>216</v>
      </c>
    </row>
    <row r="49" spans="2:5" ht="16.5">
      <c r="B49" s="9" t="s">
        <v>31</v>
      </c>
      <c r="C49" s="10">
        <v>217</v>
      </c>
      <c r="D49" s="39">
        <f>SUM(D50:D51)</f>
        <v>188540376</v>
      </c>
      <c r="E49" s="39">
        <f>SUM(E50:E51)</f>
        <v>186059582</v>
      </c>
    </row>
    <row r="50" spans="2:5" ht="16.5">
      <c r="B50" s="9" t="s">
        <v>28</v>
      </c>
      <c r="C50" s="10">
        <v>218</v>
      </c>
      <c r="D50" s="40">
        <v>256080000</v>
      </c>
      <c r="E50" s="40">
        <v>256080000</v>
      </c>
    </row>
    <row r="51" spans="2:5" ht="16.5">
      <c r="B51" s="9" t="s">
        <v>32</v>
      </c>
      <c r="C51" s="10">
        <v>219</v>
      </c>
      <c r="D51" s="40">
        <v>-67539624</v>
      </c>
      <c r="E51" s="40">
        <v>-70020418</v>
      </c>
    </row>
    <row r="52" spans="2:5" s="2" customFormat="1" ht="17.25">
      <c r="B52" s="7" t="s">
        <v>109</v>
      </c>
      <c r="C52" s="8">
        <v>220</v>
      </c>
      <c r="D52" s="42">
        <f>SUM(D53:D55)</f>
        <v>0</v>
      </c>
      <c r="E52" s="42">
        <f>SUM(E53:E55)</f>
        <v>0</v>
      </c>
    </row>
    <row r="53" spans="2:5" ht="16.5">
      <c r="B53" s="9" t="s">
        <v>33</v>
      </c>
      <c r="C53" s="10">
        <v>221</v>
      </c>
      <c r="D53" s="39">
        <v>0</v>
      </c>
      <c r="E53" s="39">
        <v>0</v>
      </c>
    </row>
    <row r="54" spans="2:5" ht="16.5">
      <c r="B54" s="9" t="s">
        <v>34</v>
      </c>
      <c r="C54" s="10">
        <v>222</v>
      </c>
      <c r="D54" s="39">
        <v>0</v>
      </c>
      <c r="E54" s="39">
        <v>0</v>
      </c>
    </row>
    <row r="55" spans="2:5" ht="16.5">
      <c r="B55" s="9" t="s">
        <v>110</v>
      </c>
      <c r="C55" s="10">
        <v>228</v>
      </c>
      <c r="D55" s="39">
        <v>0</v>
      </c>
      <c r="E55" s="39">
        <v>0</v>
      </c>
    </row>
    <row r="56" spans="2:3" ht="16.5">
      <c r="B56" s="9" t="s">
        <v>35</v>
      </c>
      <c r="C56" s="10">
        <v>229</v>
      </c>
    </row>
    <row r="57" spans="2:5" s="2" customFormat="1" ht="17.25">
      <c r="B57" s="7" t="s">
        <v>36</v>
      </c>
      <c r="C57" s="8">
        <v>230</v>
      </c>
      <c r="D57" s="42">
        <f>1371765782-170141040</f>
        <v>1201624742</v>
      </c>
      <c r="E57" s="42">
        <v>1657963216</v>
      </c>
    </row>
    <row r="58" spans="2:3" s="2" customFormat="1" ht="16.5">
      <c r="B58" s="7" t="s">
        <v>37</v>
      </c>
      <c r="C58" s="8">
        <v>240</v>
      </c>
    </row>
    <row r="59" spans="2:5" s="2" customFormat="1" ht="17.25">
      <c r="B59" s="7" t="s">
        <v>111</v>
      </c>
      <c r="C59" s="8">
        <v>241</v>
      </c>
      <c r="D59" s="42">
        <v>3443470566</v>
      </c>
      <c r="E59" s="42">
        <v>3083202438</v>
      </c>
    </row>
    <row r="60" spans="2:5" s="2" customFormat="1" ht="17.25" thickBot="1">
      <c r="B60" s="7" t="s">
        <v>38</v>
      </c>
      <c r="C60" s="8">
        <v>250</v>
      </c>
      <c r="D60" s="45">
        <v>159534470566</v>
      </c>
      <c r="E60" s="45">
        <f>E8+E41</f>
        <v>148504609307</v>
      </c>
    </row>
    <row r="61" spans="2:3" ht="17.25" thickTop="1">
      <c r="B61" s="5" t="s">
        <v>39</v>
      </c>
      <c r="C61" s="11"/>
    </row>
    <row r="62" spans="2:5" s="2" customFormat="1" ht="17.25">
      <c r="B62" s="12" t="s">
        <v>41</v>
      </c>
      <c r="C62" s="13">
        <v>300</v>
      </c>
      <c r="D62" s="42">
        <f>D63+D72+D75</f>
        <v>78804586416</v>
      </c>
      <c r="E62" s="42">
        <f>E63+E72+E75</f>
        <v>65357436642</v>
      </c>
    </row>
    <row r="63" spans="2:5" s="2" customFormat="1" ht="17.25">
      <c r="B63" s="12" t="s">
        <v>42</v>
      </c>
      <c r="C63" s="13">
        <v>310</v>
      </c>
      <c r="D63" s="42">
        <f>SUM(D64:D71)</f>
        <v>73574524896</v>
      </c>
      <c r="E63" s="42">
        <f>SUM(E64:E71)</f>
        <v>60509209935</v>
      </c>
    </row>
    <row r="64" spans="2:5" ht="16.5">
      <c r="B64" s="14" t="s">
        <v>43</v>
      </c>
      <c r="C64" s="15">
        <v>311</v>
      </c>
      <c r="D64" s="39">
        <v>30107038869</v>
      </c>
      <c r="E64" s="39">
        <v>32677515180</v>
      </c>
    </row>
    <row r="65" spans="2:5" ht="16.5">
      <c r="B65" s="14" t="s">
        <v>44</v>
      </c>
      <c r="C65" s="15">
        <v>312</v>
      </c>
      <c r="D65" s="39">
        <v>0</v>
      </c>
      <c r="E65" s="39">
        <v>0</v>
      </c>
    </row>
    <row r="66" spans="2:5" ht="16.5">
      <c r="B66" s="14" t="s">
        <v>45</v>
      </c>
      <c r="C66" s="15">
        <v>313</v>
      </c>
      <c r="D66" s="39">
        <v>31162205704</v>
      </c>
      <c r="E66" s="39">
        <v>24358177497</v>
      </c>
    </row>
    <row r="67" spans="2:5" ht="16.5">
      <c r="B67" s="14" t="s">
        <v>46</v>
      </c>
      <c r="C67" s="15">
        <v>314</v>
      </c>
      <c r="D67" s="39">
        <v>350021544</v>
      </c>
      <c r="E67" s="39">
        <v>261551512</v>
      </c>
    </row>
    <row r="68" spans="2:5" ht="16.5">
      <c r="B68" s="14" t="s">
        <v>47</v>
      </c>
      <c r="C68" s="15">
        <v>315</v>
      </c>
      <c r="D68" s="39">
        <f>4319192323+99824100+2045142+5507268</f>
        <v>4426568833</v>
      </c>
      <c r="E68" s="39">
        <v>1331229422</v>
      </c>
    </row>
    <row r="69" spans="2:5" ht="16.5">
      <c r="B69" s="14" t="s">
        <v>48</v>
      </c>
      <c r="C69" s="15">
        <v>316</v>
      </c>
      <c r="D69" s="39">
        <v>1146277875</v>
      </c>
      <c r="E69" s="39">
        <v>0</v>
      </c>
    </row>
    <row r="70" spans="2:5" ht="16.5">
      <c r="B70" s="14" t="s">
        <v>119</v>
      </c>
      <c r="C70" s="15">
        <v>317</v>
      </c>
      <c r="D70" s="39">
        <v>0</v>
      </c>
      <c r="E70" s="39">
        <v>0</v>
      </c>
    </row>
    <row r="71" spans="2:5" ht="16.5">
      <c r="B71" s="14" t="s">
        <v>112</v>
      </c>
      <c r="C71" s="15">
        <v>318</v>
      </c>
      <c r="D71" s="39">
        <f>6370658425+11753646</f>
        <v>6382412071</v>
      </c>
      <c r="E71" s="39">
        <v>1880736324</v>
      </c>
    </row>
    <row r="72" spans="2:5" s="2" customFormat="1" ht="17.25">
      <c r="B72" s="12" t="s">
        <v>113</v>
      </c>
      <c r="C72" s="13">
        <v>320</v>
      </c>
      <c r="D72" s="42">
        <f>SUM(D73)</f>
        <v>0</v>
      </c>
      <c r="E72" s="42">
        <f>SUM(E73)</f>
        <v>0</v>
      </c>
    </row>
    <row r="73" spans="2:5" ht="16.5">
      <c r="B73" s="14" t="s">
        <v>49</v>
      </c>
      <c r="C73" s="15">
        <v>321</v>
      </c>
      <c r="D73" s="39">
        <v>0</v>
      </c>
      <c r="E73" s="39">
        <v>0</v>
      </c>
    </row>
    <row r="74" spans="2:5" ht="16.5">
      <c r="B74" s="14" t="s">
        <v>50</v>
      </c>
      <c r="C74" s="15">
        <v>322</v>
      </c>
      <c r="D74" s="39">
        <v>0</v>
      </c>
      <c r="E74" s="39">
        <v>0</v>
      </c>
    </row>
    <row r="75" spans="2:5" s="2" customFormat="1" ht="17.25">
      <c r="B75" s="12" t="s">
        <v>51</v>
      </c>
      <c r="C75" s="13">
        <v>330</v>
      </c>
      <c r="D75" s="42">
        <f>SUM(D76:D78)</f>
        <v>5230061520</v>
      </c>
      <c r="E75" s="42">
        <f>SUM(E76:E78)</f>
        <v>4848226707</v>
      </c>
    </row>
    <row r="76" spans="2:5" ht="16.5">
      <c r="B76" s="14" t="s">
        <v>120</v>
      </c>
      <c r="C76" s="15">
        <v>331</v>
      </c>
      <c r="D76" s="39">
        <f>2860094649-280635660</f>
        <v>2579458989</v>
      </c>
      <c r="E76" s="39">
        <v>2142624176</v>
      </c>
    </row>
    <row r="77" spans="2:5" ht="16.5">
      <c r="B77" s="14" t="s">
        <v>52</v>
      </c>
      <c r="C77" s="15">
        <v>332</v>
      </c>
      <c r="D77" s="39">
        <v>0</v>
      </c>
      <c r="E77" s="39">
        <v>0</v>
      </c>
    </row>
    <row r="78" spans="2:5" ht="16.5">
      <c r="B78" s="14" t="s">
        <v>53</v>
      </c>
      <c r="C78" s="15">
        <v>333</v>
      </c>
      <c r="D78" s="39">
        <v>2650602531</v>
      </c>
      <c r="E78" s="39">
        <v>2705602531</v>
      </c>
    </row>
    <row r="79" spans="2:5" s="2" customFormat="1" ht="17.25">
      <c r="B79" s="12" t="s">
        <v>114</v>
      </c>
      <c r="C79" s="13">
        <v>400</v>
      </c>
      <c r="D79" s="42">
        <f>D80+D91</f>
        <v>80729701095</v>
      </c>
      <c r="E79" s="42">
        <f>E80+E91</f>
        <v>83147172663</v>
      </c>
    </row>
    <row r="80" spans="2:5" s="2" customFormat="1" ht="17.25">
      <c r="B80" s="12" t="s">
        <v>54</v>
      </c>
      <c r="C80" s="13">
        <v>410</v>
      </c>
      <c r="D80" s="42">
        <f>SUM(D81:D87)</f>
        <v>80468244095</v>
      </c>
      <c r="E80" s="42">
        <f>SUM(E81:E87)</f>
        <v>82690628675</v>
      </c>
    </row>
    <row r="81" spans="2:5" ht="16.5">
      <c r="B81" s="14" t="s">
        <v>115</v>
      </c>
      <c r="C81" s="15">
        <v>411</v>
      </c>
      <c r="D81" s="39">
        <v>84312185344</v>
      </c>
      <c r="E81" s="39">
        <v>84312185344</v>
      </c>
    </row>
    <row r="82" spans="2:5" ht="16.5">
      <c r="B82" s="16" t="s">
        <v>116</v>
      </c>
      <c r="C82" s="15"/>
      <c r="D82" s="39">
        <v>-6588010602</v>
      </c>
      <c r="E82" s="39">
        <v>-6588010602</v>
      </c>
    </row>
    <row r="83" spans="2:5" ht="16.5">
      <c r="B83" s="14" t="s">
        <v>55</v>
      </c>
      <c r="C83" s="15">
        <v>412</v>
      </c>
      <c r="D83" s="39">
        <f>27668497+5003987-9857720-22693482-121282</f>
        <v>0</v>
      </c>
      <c r="E83" s="39">
        <f>27668497+5003987-9857720-22693482-121282</f>
        <v>0</v>
      </c>
    </row>
    <row r="84" spans="2:3" ht="16.5">
      <c r="B84" s="14" t="s">
        <v>56</v>
      </c>
      <c r="C84" s="15">
        <v>413</v>
      </c>
    </row>
    <row r="85" spans="2:5" ht="16.5">
      <c r="B85" s="14" t="s">
        <v>176</v>
      </c>
      <c r="C85" s="15">
        <v>414</v>
      </c>
      <c r="D85" s="39">
        <v>1967555390</v>
      </c>
      <c r="E85" s="39">
        <v>1967555390</v>
      </c>
    </row>
    <row r="86" spans="2:5" ht="16.5">
      <c r="B86" s="14" t="s">
        <v>175</v>
      </c>
      <c r="C86" s="15">
        <v>415</v>
      </c>
      <c r="D86" s="39">
        <v>494325540</v>
      </c>
      <c r="E86" s="39">
        <v>494325540</v>
      </c>
    </row>
    <row r="87" spans="2:5" ht="16.5">
      <c r="B87" s="14" t="s">
        <v>174</v>
      </c>
      <c r="C87" s="15">
        <v>416</v>
      </c>
      <c r="D87" s="39">
        <f>264687293-1-366997281+163284274-115340738+142453284-81026800+280635660-5507268</f>
        <v>282188423</v>
      </c>
      <c r="E87" s="39">
        <v>2504573003</v>
      </c>
    </row>
    <row r="88" spans="2:3" ht="16.5">
      <c r="B88" s="16" t="s">
        <v>117</v>
      </c>
      <c r="C88" s="15"/>
    </row>
    <row r="89" spans="2:3" ht="16.5">
      <c r="B89" s="16" t="s">
        <v>118</v>
      </c>
      <c r="C89" s="15"/>
    </row>
    <row r="90" spans="2:3" ht="16.5">
      <c r="B90" s="14" t="s">
        <v>57</v>
      </c>
      <c r="C90" s="15">
        <v>417</v>
      </c>
    </row>
    <row r="91" spans="2:5" s="2" customFormat="1" ht="17.25">
      <c r="B91" s="12" t="s">
        <v>58</v>
      </c>
      <c r="C91" s="13">
        <v>420</v>
      </c>
      <c r="D91" s="42">
        <f>SUM(D93)</f>
        <v>261457000</v>
      </c>
      <c r="E91" s="42">
        <f>SUM(E93)</f>
        <v>456543988</v>
      </c>
    </row>
    <row r="92" spans="2:5" ht="16.5">
      <c r="B92" s="14" t="s">
        <v>59</v>
      </c>
      <c r="C92" s="15">
        <v>421</v>
      </c>
      <c r="D92" s="39">
        <v>0</v>
      </c>
      <c r="E92" s="39">
        <v>0</v>
      </c>
    </row>
    <row r="93" spans="2:5" ht="16.5">
      <c r="B93" s="14" t="s">
        <v>60</v>
      </c>
      <c r="C93" s="15">
        <v>422</v>
      </c>
      <c r="D93" s="39">
        <v>261457000</v>
      </c>
      <c r="E93" s="39">
        <v>456543988</v>
      </c>
    </row>
    <row r="94" spans="2:5" ht="17.25" thickBot="1">
      <c r="B94" s="12" t="s">
        <v>61</v>
      </c>
      <c r="C94" s="15"/>
      <c r="D94" s="45">
        <f>D62+D79</f>
        <v>159534287511</v>
      </c>
      <c r="E94" s="45">
        <f>E62+E79</f>
        <v>148504609305</v>
      </c>
    </row>
    <row r="95" ht="17.25" thickTop="1">
      <c r="B95" s="2" t="s">
        <v>62</v>
      </c>
    </row>
    <row r="96" spans="2:5" ht="17.25">
      <c r="B96" s="17" t="s">
        <v>40</v>
      </c>
      <c r="C96" s="17" t="s">
        <v>63</v>
      </c>
      <c r="D96" s="26"/>
      <c r="E96" s="26"/>
    </row>
    <row r="97" spans="2:5" ht="17.25">
      <c r="B97" s="18" t="s">
        <v>64</v>
      </c>
      <c r="C97" s="19"/>
      <c r="D97" s="26"/>
      <c r="E97" s="26"/>
    </row>
    <row r="98" spans="2:5" ht="17.25">
      <c r="B98" s="18" t="s">
        <v>65</v>
      </c>
      <c r="C98" s="19"/>
      <c r="D98" s="27"/>
      <c r="E98" s="27"/>
    </row>
    <row r="99" spans="2:5" ht="17.25">
      <c r="B99" s="18" t="s">
        <v>66</v>
      </c>
      <c r="C99" s="19"/>
      <c r="D99" s="26"/>
      <c r="E99" s="26"/>
    </row>
    <row r="100" spans="2:5" ht="17.25">
      <c r="B100" s="18" t="s">
        <v>67</v>
      </c>
      <c r="C100" s="19"/>
      <c r="D100" s="28"/>
      <c r="E100" s="28"/>
    </row>
    <row r="101" spans="2:5" ht="16.5">
      <c r="B101" s="18" t="s">
        <v>68</v>
      </c>
      <c r="C101" s="19"/>
      <c r="D101" s="46" t="s">
        <v>145</v>
      </c>
      <c r="E101" s="46">
        <v>1328.13</v>
      </c>
    </row>
    <row r="102" spans="2:3" ht="16.5">
      <c r="B102" s="18" t="s">
        <v>69</v>
      </c>
      <c r="C102" s="19"/>
    </row>
    <row r="103" spans="2:5" ht="16.5">
      <c r="B103" s="18" t="s">
        <v>70</v>
      </c>
      <c r="C103" s="19"/>
      <c r="D103" s="20"/>
      <c r="E103" s="20"/>
    </row>
    <row r="104" spans="2:5" ht="16.5">
      <c r="B104" s="1" t="s">
        <v>71</v>
      </c>
      <c r="D104" s="4" t="s">
        <v>72</v>
      </c>
      <c r="E104" s="4" t="s">
        <v>141</v>
      </c>
    </row>
    <row r="106" spans="4:5" ht="16.5">
      <c r="D106" s="1" t="s">
        <v>172</v>
      </c>
      <c r="E106" s="4" t="s">
        <v>173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3"/>
  <sheetViews>
    <sheetView workbookViewId="0" topLeftCell="B17">
      <selection activeCell="B2" sqref="B2:E29"/>
    </sheetView>
  </sheetViews>
  <sheetFormatPr defaultColWidth="9.00390625" defaultRowHeight="12.75"/>
  <cols>
    <col min="1" max="1" width="9.125" style="1" customWidth="1"/>
    <col min="2" max="2" width="42.00390625" style="1" customWidth="1"/>
    <col min="3" max="3" width="9.125" style="1" customWidth="1"/>
    <col min="4" max="4" width="18.375" style="1" bestFit="1" customWidth="1"/>
    <col min="5" max="5" width="18.00390625" style="1" bestFit="1" customWidth="1"/>
    <col min="6" max="16384" width="9.125" style="1" customWidth="1"/>
  </cols>
  <sheetData>
    <row r="2" spans="2:5" ht="16.5">
      <c r="B2" s="52" t="s">
        <v>182</v>
      </c>
      <c r="C2" s="52"/>
      <c r="D2" s="52"/>
      <c r="E2" s="52"/>
    </row>
    <row r="3" ht="16.5">
      <c r="C3" s="4"/>
    </row>
    <row r="4" spans="2:4" ht="16.5">
      <c r="B4" s="2"/>
      <c r="C4" s="4"/>
      <c r="D4" s="2" t="s">
        <v>0</v>
      </c>
    </row>
    <row r="5" ht="16.5">
      <c r="C5" s="4"/>
    </row>
    <row r="6" spans="2:5" ht="16.5">
      <c r="B6" s="6" t="s">
        <v>79</v>
      </c>
      <c r="C6" s="6" t="s">
        <v>80</v>
      </c>
      <c r="D6" s="6" t="s">
        <v>142</v>
      </c>
      <c r="E6" s="6" t="s">
        <v>181</v>
      </c>
    </row>
    <row r="7" spans="2:5" ht="16.5">
      <c r="B7" s="21" t="s">
        <v>95</v>
      </c>
      <c r="C7" s="21" t="s">
        <v>96</v>
      </c>
      <c r="D7" s="21" t="s">
        <v>177</v>
      </c>
      <c r="E7" s="21" t="s">
        <v>177</v>
      </c>
    </row>
    <row r="8" spans="2:6" ht="17.25">
      <c r="B8" s="22" t="s">
        <v>125</v>
      </c>
      <c r="C8" s="6">
        <v>1</v>
      </c>
      <c r="D8" s="37">
        <v>245606882715</v>
      </c>
      <c r="E8" s="37">
        <v>70516286334</v>
      </c>
      <c r="F8" s="30"/>
    </row>
    <row r="9" spans="2:6" ht="17.25">
      <c r="B9" s="22" t="s">
        <v>126</v>
      </c>
      <c r="C9" s="6">
        <v>3</v>
      </c>
      <c r="D9" s="39"/>
      <c r="E9" s="39"/>
      <c r="F9" s="30"/>
    </row>
    <row r="10" spans="2:6" ht="17.25">
      <c r="B10" s="23" t="s">
        <v>73</v>
      </c>
      <c r="C10" s="24">
        <v>4</v>
      </c>
      <c r="D10" s="39">
        <f>SUM(D11:D14)</f>
        <v>1600351417</v>
      </c>
      <c r="E10" s="39">
        <f>SUM(E11:E14)</f>
        <v>215667918</v>
      </c>
      <c r="F10" s="32"/>
    </row>
    <row r="11" spans="2:6" ht="17.25">
      <c r="B11" s="23" t="s">
        <v>74</v>
      </c>
      <c r="C11" s="24">
        <v>5</v>
      </c>
      <c r="D11" s="39">
        <v>0</v>
      </c>
      <c r="E11" s="39">
        <v>0</v>
      </c>
      <c r="F11" s="32"/>
    </row>
    <row r="12" spans="2:6" ht="17.25">
      <c r="B12" s="23" t="s">
        <v>75</v>
      </c>
      <c r="C12" s="24">
        <v>6</v>
      </c>
      <c r="D12" s="39">
        <f>SUM(C12:C12)</f>
        <v>6</v>
      </c>
      <c r="E12" s="39">
        <v>0</v>
      </c>
      <c r="F12" s="32"/>
    </row>
    <row r="13" spans="2:6" ht="17.25">
      <c r="B13" s="23" t="s">
        <v>121</v>
      </c>
      <c r="C13" s="24">
        <v>7</v>
      </c>
      <c r="D13" s="40">
        <v>1600351411</v>
      </c>
      <c r="E13" s="40">
        <v>215667918</v>
      </c>
      <c r="F13" s="32"/>
    </row>
    <row r="14" spans="2:6" ht="17.25">
      <c r="B14" s="23" t="s">
        <v>122</v>
      </c>
      <c r="C14" s="24"/>
      <c r="D14" s="39">
        <v>0</v>
      </c>
      <c r="E14" s="39">
        <v>0</v>
      </c>
      <c r="F14" s="32"/>
    </row>
    <row r="15" spans="2:6" ht="17.25">
      <c r="B15" s="22" t="s">
        <v>127</v>
      </c>
      <c r="C15" s="6">
        <v>10</v>
      </c>
      <c r="D15" s="42">
        <f>D8-D10</f>
        <v>244006531298</v>
      </c>
      <c r="E15" s="42">
        <f>E8-E10</f>
        <v>70300618416</v>
      </c>
      <c r="F15" s="30"/>
    </row>
    <row r="16" spans="2:6" ht="17.25">
      <c r="B16" s="23" t="s">
        <v>128</v>
      </c>
      <c r="C16" s="24">
        <v>11</v>
      </c>
      <c r="D16" s="39">
        <f>178906916633+366997281-163284274+115340738-142453284</f>
        <v>179083517094</v>
      </c>
      <c r="E16" s="39">
        <v>51886929068</v>
      </c>
      <c r="F16" s="31"/>
    </row>
    <row r="17" spans="2:6" ht="17.25">
      <c r="B17" s="22" t="s">
        <v>129</v>
      </c>
      <c r="C17" s="6">
        <v>20</v>
      </c>
      <c r="D17" s="42">
        <f>D15-D16</f>
        <v>64923014204</v>
      </c>
      <c r="E17" s="42">
        <f>E15-E16</f>
        <v>18413689348</v>
      </c>
      <c r="F17" s="30"/>
    </row>
    <row r="18" spans="2:6" ht="17.25">
      <c r="B18" s="23" t="s">
        <v>76</v>
      </c>
      <c r="C18" s="24">
        <v>21</v>
      </c>
      <c r="D18" s="39">
        <v>141302784</v>
      </c>
      <c r="E18" s="39">
        <v>41517163</v>
      </c>
      <c r="F18" s="31"/>
    </row>
    <row r="19" spans="2:6" ht="17.25">
      <c r="B19" s="23" t="s">
        <v>130</v>
      </c>
      <c r="C19" s="24">
        <v>22</v>
      </c>
      <c r="D19" s="39">
        <v>3444848337</v>
      </c>
      <c r="E19" s="39">
        <v>627469086</v>
      </c>
      <c r="F19" s="31"/>
    </row>
    <row r="20" spans="2:6" ht="17.25">
      <c r="B20" s="25" t="s">
        <v>131</v>
      </c>
      <c r="C20" s="24">
        <v>23</v>
      </c>
      <c r="D20" s="40">
        <v>3309413200</v>
      </c>
      <c r="E20" s="40">
        <v>595539487</v>
      </c>
      <c r="F20" s="32"/>
    </row>
    <row r="21" spans="2:6" ht="17.25">
      <c r="B21" s="23" t="s">
        <v>132</v>
      </c>
      <c r="C21" s="24">
        <v>24</v>
      </c>
      <c r="D21" s="39">
        <f>37444147919-280635660</f>
        <v>37163512259</v>
      </c>
      <c r="E21" s="39">
        <v>10495092761</v>
      </c>
      <c r="F21" s="31"/>
    </row>
    <row r="22" spans="2:6" ht="17.25">
      <c r="B22" s="23" t="s">
        <v>133</v>
      </c>
      <c r="C22" s="24">
        <v>25</v>
      </c>
      <c r="D22" s="39">
        <v>12492624482</v>
      </c>
      <c r="E22" s="39">
        <v>4049826424</v>
      </c>
      <c r="F22" s="31"/>
    </row>
    <row r="23" spans="2:6" ht="17.25">
      <c r="B23" s="22" t="s">
        <v>134</v>
      </c>
      <c r="C23" s="6">
        <v>30</v>
      </c>
      <c r="D23" s="42">
        <f>D17+D18-D19-D21-D22</f>
        <v>11963331910</v>
      </c>
      <c r="E23" s="42">
        <f>E17+E18-E19-E21-E22</f>
        <v>3282818240</v>
      </c>
      <c r="F23" s="30"/>
    </row>
    <row r="24" spans="2:6" ht="17.25">
      <c r="B24" s="23" t="s">
        <v>77</v>
      </c>
      <c r="C24" s="24">
        <v>31</v>
      </c>
      <c r="D24" s="39">
        <f>1075799749-1</f>
        <v>1075799748</v>
      </c>
      <c r="E24" s="39">
        <v>10487400</v>
      </c>
      <c r="F24" s="32"/>
    </row>
    <row r="25" spans="2:6" ht="17.25">
      <c r="B25" s="23" t="s">
        <v>78</v>
      </c>
      <c r="C25" s="24">
        <v>32</v>
      </c>
      <c r="D25" s="39">
        <f>869099932+81026800</f>
        <v>950126732</v>
      </c>
      <c r="E25" s="39">
        <v>591991</v>
      </c>
      <c r="F25" s="32"/>
    </row>
    <row r="26" spans="2:6" ht="17.25">
      <c r="B26" s="22" t="s">
        <v>135</v>
      </c>
      <c r="C26" s="6">
        <v>33</v>
      </c>
      <c r="D26" s="42">
        <f>D24-D25</f>
        <v>125673016</v>
      </c>
      <c r="E26" s="42">
        <f>E24-E25</f>
        <v>9895409</v>
      </c>
      <c r="F26" s="30"/>
    </row>
    <row r="27" spans="2:6" ht="17.25">
      <c r="B27" s="22" t="s">
        <v>136</v>
      </c>
      <c r="C27" s="6">
        <v>40</v>
      </c>
      <c r="D27" s="42">
        <f>D23+D26</f>
        <v>12089004926</v>
      </c>
      <c r="E27" s="42">
        <f>E23+E26</f>
        <v>3292713649</v>
      </c>
      <c r="F27" s="31"/>
    </row>
    <row r="28" spans="2:6" ht="17.25">
      <c r="B28" s="23" t="s">
        <v>137</v>
      </c>
      <c r="C28" s="24">
        <v>41</v>
      </c>
      <c r="D28" s="39">
        <f>2888104864+5507268</f>
        <v>2893612132</v>
      </c>
      <c r="E28" s="39">
        <v>788140646</v>
      </c>
      <c r="F28" s="30"/>
    </row>
    <row r="29" spans="2:6" ht="18" thickBot="1">
      <c r="B29" s="22" t="s">
        <v>138</v>
      </c>
      <c r="C29" s="6">
        <v>50</v>
      </c>
      <c r="D29" s="44">
        <f>D27-D28</f>
        <v>9195392794</v>
      </c>
      <c r="E29" s="44">
        <f>E27-E28</f>
        <v>2504573003</v>
      </c>
      <c r="F29" s="31"/>
    </row>
    <row r="30" ht="18" thickTop="1">
      <c r="F30" s="31"/>
    </row>
    <row r="31" spans="4:6" ht="17.25">
      <c r="D31" s="33"/>
      <c r="E31" s="33"/>
      <c r="F31" s="32"/>
    </row>
    <row r="32" spans="4:6" ht="17.25">
      <c r="D32" s="34"/>
      <c r="E32" s="34"/>
      <c r="F32" s="35"/>
    </row>
    <row r="33" spans="5:6" ht="18" thickBot="1">
      <c r="E33" s="29"/>
      <c r="F33" s="36">
        <f>F27-F30</f>
        <v>0</v>
      </c>
    </row>
    <row r="34" ht="17.25" thickTop="1"/>
  </sheetData>
  <mergeCells count="1">
    <mergeCell ref="B2:E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workbookViewId="0" topLeftCell="B7">
      <selection activeCell="B1" sqref="B1"/>
    </sheetView>
  </sheetViews>
  <sheetFormatPr defaultColWidth="9.00390625" defaultRowHeight="12.75"/>
  <cols>
    <col min="1" max="1" width="9.125" style="1" customWidth="1"/>
    <col min="2" max="2" width="68.375" style="1" customWidth="1"/>
    <col min="3" max="3" width="9.125" style="4" customWidth="1"/>
    <col min="4" max="4" width="18.875" style="1" customWidth="1"/>
    <col min="5" max="5" width="18.75390625" style="1" customWidth="1"/>
    <col min="6" max="16384" width="9.125" style="1" customWidth="1"/>
  </cols>
  <sheetData>
    <row r="2" spans="2:5" ht="19.5">
      <c r="B2" s="53" t="s">
        <v>143</v>
      </c>
      <c r="C2" s="54"/>
      <c r="D2" s="54"/>
      <c r="E2" s="54"/>
    </row>
    <row r="3" spans="2:5" ht="16.5">
      <c r="B3" s="55" t="s">
        <v>146</v>
      </c>
      <c r="C3" s="55"/>
      <c r="D3" s="55"/>
      <c r="E3" s="55"/>
    </row>
    <row r="4" spans="2:5" ht="16.5">
      <c r="B4" s="56" t="s">
        <v>180</v>
      </c>
      <c r="C4" s="56"/>
      <c r="D4" s="56"/>
      <c r="E4" s="56"/>
    </row>
    <row r="5" ht="16.5">
      <c r="E5" s="2" t="s">
        <v>0</v>
      </c>
    </row>
    <row r="8" spans="2:5" ht="16.5">
      <c r="B8" s="6" t="s">
        <v>79</v>
      </c>
      <c r="C8" s="6" t="s">
        <v>80</v>
      </c>
      <c r="D8" s="6" t="s">
        <v>179</v>
      </c>
      <c r="E8" s="6"/>
    </row>
    <row r="9" spans="2:5" ht="16.5">
      <c r="B9" s="21" t="s">
        <v>95</v>
      </c>
      <c r="C9" s="21" t="s">
        <v>96</v>
      </c>
      <c r="D9" s="21" t="s">
        <v>97</v>
      </c>
      <c r="E9" s="21"/>
    </row>
    <row r="10" spans="2:5" ht="16.5">
      <c r="B10" s="22" t="s">
        <v>81</v>
      </c>
      <c r="C10" s="6"/>
      <c r="D10" s="22"/>
      <c r="E10" s="22"/>
    </row>
    <row r="11" spans="2:5" ht="17.25">
      <c r="B11" s="50" t="s">
        <v>147</v>
      </c>
      <c r="C11" s="51" t="s">
        <v>93</v>
      </c>
      <c r="D11" s="41">
        <v>3292713649</v>
      </c>
      <c r="E11" s="42"/>
    </row>
    <row r="12" spans="2:5" ht="16.5">
      <c r="B12" s="50" t="s">
        <v>148</v>
      </c>
      <c r="C12" s="51" t="s">
        <v>92</v>
      </c>
      <c r="D12" s="38"/>
      <c r="E12" s="39"/>
    </row>
    <row r="13" spans="2:5" ht="16.5">
      <c r="B13" s="25" t="s">
        <v>149</v>
      </c>
      <c r="C13" s="21" t="s">
        <v>91</v>
      </c>
      <c r="D13" s="38">
        <v>1969466084</v>
      </c>
      <c r="E13" s="47"/>
    </row>
    <row r="14" spans="2:5" ht="16.5">
      <c r="B14" s="25" t="s">
        <v>150</v>
      </c>
      <c r="C14" s="21" t="s">
        <v>90</v>
      </c>
      <c r="D14" s="38">
        <v>0</v>
      </c>
      <c r="E14" s="39"/>
    </row>
    <row r="15" spans="2:5" ht="16.5">
      <c r="B15" s="25" t="s">
        <v>151</v>
      </c>
      <c r="C15" s="21" t="s">
        <v>89</v>
      </c>
      <c r="D15" s="38"/>
      <c r="E15" s="39"/>
    </row>
    <row r="16" spans="2:5" ht="16.5">
      <c r="B16" s="25" t="s">
        <v>152</v>
      </c>
      <c r="C16" s="21" t="s">
        <v>88</v>
      </c>
      <c r="D16" s="38"/>
      <c r="E16" s="39"/>
    </row>
    <row r="17" spans="2:5" ht="16.5">
      <c r="B17" s="25" t="s">
        <v>153</v>
      </c>
      <c r="C17" s="21" t="s">
        <v>87</v>
      </c>
      <c r="D17" s="38">
        <v>595539487</v>
      </c>
      <c r="E17" s="39"/>
    </row>
    <row r="18" spans="2:5" ht="16.5">
      <c r="B18" s="50" t="s">
        <v>154</v>
      </c>
      <c r="C18" s="51" t="s">
        <v>94</v>
      </c>
      <c r="D18" s="48">
        <f>SUM(D11:D17)</f>
        <v>5857719220</v>
      </c>
      <c r="E18" s="49"/>
    </row>
    <row r="19" spans="2:5" ht="16.5">
      <c r="B19" s="25" t="s">
        <v>155</v>
      </c>
      <c r="C19" s="21" t="s">
        <v>156</v>
      </c>
      <c r="D19" s="38">
        <v>3288199496</v>
      </c>
      <c r="E19" s="39"/>
    </row>
    <row r="20" spans="2:5" ht="16.5">
      <c r="B20" s="25" t="s">
        <v>157</v>
      </c>
      <c r="C20" s="24">
        <v>10</v>
      </c>
      <c r="D20" s="38">
        <v>3140422142</v>
      </c>
      <c r="E20" s="39"/>
    </row>
    <row r="21" spans="2:5" ht="16.5">
      <c r="B21" s="25" t="s">
        <v>158</v>
      </c>
      <c r="C21" s="24">
        <v>11</v>
      </c>
      <c r="D21" s="38">
        <v>-16562657287</v>
      </c>
      <c r="E21" s="39"/>
    </row>
    <row r="22" spans="2:5" ht="16.5">
      <c r="B22" s="25" t="s">
        <v>159</v>
      </c>
      <c r="C22" s="24">
        <v>12</v>
      </c>
      <c r="D22" s="38">
        <v>94249732</v>
      </c>
      <c r="E22" s="39"/>
    </row>
    <row r="23" spans="2:5" ht="16.5">
      <c r="B23" s="25" t="s">
        <v>160</v>
      </c>
      <c r="C23" s="24">
        <v>13</v>
      </c>
      <c r="D23" s="38">
        <f>-D17</f>
        <v>-595539487</v>
      </c>
      <c r="E23" s="39"/>
    </row>
    <row r="24" spans="2:5" ht="16.5">
      <c r="B24" s="25" t="s">
        <v>161</v>
      </c>
      <c r="C24" s="24">
        <v>14</v>
      </c>
      <c r="D24" s="38">
        <v>0</v>
      </c>
      <c r="E24" s="39"/>
    </row>
    <row r="25" spans="2:5" ht="16.5">
      <c r="B25" s="25" t="s">
        <v>162</v>
      </c>
      <c r="C25" s="24">
        <v>15</v>
      </c>
      <c r="D25" s="38">
        <v>100000000</v>
      </c>
      <c r="E25" s="47"/>
    </row>
    <row r="26" spans="2:5" ht="16.5">
      <c r="B26" s="25" t="s">
        <v>163</v>
      </c>
      <c r="C26" s="24">
        <v>16</v>
      </c>
      <c r="D26" s="38">
        <v>-104040000</v>
      </c>
      <c r="E26" s="47"/>
    </row>
    <row r="27" spans="2:5" ht="17.25">
      <c r="B27" s="22" t="s">
        <v>98</v>
      </c>
      <c r="C27" s="6">
        <v>20</v>
      </c>
      <c r="D27" s="41">
        <f>SUM(D18:D26)</f>
        <v>-4781646184</v>
      </c>
      <c r="E27" s="42"/>
    </row>
    <row r="28" spans="2:5" ht="17.25">
      <c r="B28" s="23"/>
      <c r="C28" s="24"/>
      <c r="D28" s="41"/>
      <c r="E28" s="42"/>
    </row>
    <row r="29" spans="2:3" ht="16.5">
      <c r="B29" s="22" t="s">
        <v>82</v>
      </c>
      <c r="C29" s="6"/>
    </row>
    <row r="30" spans="2:5" ht="16.5">
      <c r="B30" s="23" t="s">
        <v>164</v>
      </c>
      <c r="C30" s="24"/>
      <c r="D30" s="38">
        <v>-456338474</v>
      </c>
      <c r="E30" s="47"/>
    </row>
    <row r="31" spans="2:5" ht="16.5">
      <c r="B31" s="23" t="s">
        <v>165</v>
      </c>
      <c r="C31" s="24">
        <v>22</v>
      </c>
      <c r="D31" s="38">
        <v>0</v>
      </c>
      <c r="E31" s="47"/>
    </row>
    <row r="32" spans="2:5" ht="17.25">
      <c r="B32" s="22" t="s">
        <v>99</v>
      </c>
      <c r="C32" s="6">
        <v>30</v>
      </c>
      <c r="D32" s="41">
        <v>-456338474</v>
      </c>
      <c r="E32" s="42"/>
    </row>
    <row r="33" spans="2:5" ht="16.5">
      <c r="B33" s="23"/>
      <c r="C33" s="24"/>
      <c r="D33" s="38">
        <v>0</v>
      </c>
      <c r="E33" s="47"/>
    </row>
    <row r="34" spans="2:5" ht="16.5">
      <c r="B34" s="22" t="s">
        <v>83</v>
      </c>
      <c r="C34" s="6"/>
      <c r="D34" s="38"/>
      <c r="E34" s="47"/>
    </row>
    <row r="35" spans="2:3" ht="16.5">
      <c r="B35" s="23" t="s">
        <v>166</v>
      </c>
      <c r="C35" s="24">
        <v>31</v>
      </c>
    </row>
    <row r="36" spans="2:3" ht="16.5">
      <c r="B36" s="23" t="s">
        <v>167</v>
      </c>
      <c r="C36" s="24">
        <v>32</v>
      </c>
    </row>
    <row r="37" spans="2:5" ht="16.5">
      <c r="B37" s="23" t="s">
        <v>168</v>
      </c>
      <c r="C37" s="24">
        <v>33</v>
      </c>
      <c r="D37" s="38">
        <v>19894131426</v>
      </c>
      <c r="E37" s="47"/>
    </row>
    <row r="38" spans="2:5" ht="16.5">
      <c r="B38" s="23" t="s">
        <v>169</v>
      </c>
      <c r="C38" s="24">
        <v>34</v>
      </c>
      <c r="D38" s="38">
        <v>-17323655115</v>
      </c>
      <c r="E38" s="47"/>
    </row>
    <row r="39" spans="2:5" ht="16.5">
      <c r="B39" s="23" t="s">
        <v>170</v>
      </c>
      <c r="C39" s="24">
        <v>35</v>
      </c>
      <c r="D39" s="38">
        <v>0</v>
      </c>
      <c r="E39" s="39"/>
    </row>
    <row r="40" spans="2:5" ht="16.5">
      <c r="B40" s="23" t="s">
        <v>171</v>
      </c>
      <c r="C40" s="24">
        <v>36</v>
      </c>
      <c r="E40" s="39"/>
    </row>
    <row r="41" spans="2:5" ht="17.25">
      <c r="B41" s="22" t="s">
        <v>100</v>
      </c>
      <c r="C41" s="6">
        <v>40</v>
      </c>
      <c r="D41" s="41">
        <f>SUM(D37:D39)</f>
        <v>2570476311</v>
      </c>
      <c r="E41" s="41"/>
    </row>
    <row r="42" spans="2:3" ht="16.5">
      <c r="B42" s="23"/>
      <c r="C42" s="24"/>
    </row>
    <row r="43" spans="2:5" ht="17.25">
      <c r="B43" s="22" t="s">
        <v>101</v>
      </c>
      <c r="C43" s="6">
        <v>50</v>
      </c>
      <c r="D43" s="41">
        <f>D27+D32+D41</f>
        <v>-2667508347</v>
      </c>
      <c r="E43" s="42"/>
    </row>
    <row r="44" spans="2:3" ht="16.5">
      <c r="B44" s="23"/>
      <c r="C44" s="24"/>
    </row>
    <row r="45" spans="2:5" ht="17.25">
      <c r="B45" s="22" t="s">
        <v>84</v>
      </c>
      <c r="C45" s="6">
        <v>60</v>
      </c>
      <c r="D45" s="41">
        <v>7529033775</v>
      </c>
      <c r="E45" s="42"/>
    </row>
    <row r="46" spans="2:5" ht="16.5">
      <c r="B46" s="23" t="s">
        <v>85</v>
      </c>
      <c r="C46" s="24">
        <v>61</v>
      </c>
      <c r="D46" s="38">
        <v>0</v>
      </c>
      <c r="E46" s="39"/>
    </row>
    <row r="47" spans="2:5" ht="18" thickBot="1">
      <c r="B47" s="22" t="s">
        <v>86</v>
      </c>
      <c r="C47" s="6">
        <v>70</v>
      </c>
      <c r="D47" s="43">
        <f>SUM(D43:D46)</f>
        <v>4861525428</v>
      </c>
      <c r="E47" s="44"/>
    </row>
    <row r="48" ht="17.25" thickTop="1"/>
  </sheetData>
  <mergeCells count="3">
    <mergeCell ref="B2:E2"/>
    <mergeCell ref="B3:E3"/>
    <mergeCell ref="B4:E4"/>
  </mergeCells>
  <printOptions/>
  <pageMargins left="0.5" right="0.75" top="0.75" bottom="1" header="0.5" footer="0.5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Ulysses R. Gotera</cp:lastModifiedBy>
  <cp:lastPrinted>2005-04-28T04:46:24Z</cp:lastPrinted>
  <dcterms:created xsi:type="dcterms:W3CDTF">2003-09-22T07:12:53Z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